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Cardimore\"/>
    </mc:Choice>
  </mc:AlternateContent>
  <bookViews>
    <workbookView xWindow="0" yWindow="0" windowWidth="20490" windowHeight="7635"/>
  </bookViews>
  <sheets>
    <sheet name="Sheet1" sheetId="1" r:id="rId1"/>
  </sheets>
  <definedNames>
    <definedName name="_xlnm.Print_Area" localSheetId="0">Sheet1!$B$1:$J$171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9" i="1"/>
  <c r="G41" i="1" s="1"/>
  <c r="G33" i="1"/>
  <c r="F43" i="1"/>
  <c r="H43" i="1"/>
  <c r="G43" i="1"/>
  <c r="H35" i="1"/>
  <c r="F34" i="1" s="1"/>
  <c r="G35" i="1"/>
  <c r="H39" i="1"/>
  <c r="G29" i="1"/>
  <c r="F169" i="1"/>
  <c r="F29" i="1"/>
  <c r="F163" i="1"/>
  <c r="F162" i="1"/>
  <c r="F157" i="1"/>
  <c r="H33" i="1"/>
  <c r="H32" i="1"/>
  <c r="F32" i="1"/>
  <c r="F33" i="1"/>
  <c r="H31" i="1"/>
  <c r="G31" i="1"/>
  <c r="F150" i="1"/>
  <c r="F31" i="1"/>
  <c r="F148" i="1"/>
  <c r="F147" i="1"/>
  <c r="F30" i="1"/>
  <c r="H29" i="1"/>
  <c r="G127" i="1"/>
  <c r="F127" i="1"/>
  <c r="F126" i="1"/>
  <c r="I126" i="1" s="1"/>
  <c r="I37" i="1"/>
  <c r="H41" i="1"/>
  <c r="H44" i="1" s="1"/>
  <c r="I41" i="1"/>
  <c r="I44" i="1" s="1"/>
  <c r="H109" i="1"/>
  <c r="F125" i="1"/>
  <c r="G125" i="1"/>
  <c r="G128" i="1" s="1"/>
  <c r="H125" i="1"/>
  <c r="H128" i="1" s="1"/>
  <c r="H102" i="1"/>
  <c r="H104" i="1" s="1"/>
  <c r="H107" i="1" s="1"/>
  <c r="H92" i="1"/>
  <c r="H91" i="1"/>
  <c r="H94" i="1" s="1"/>
  <c r="J71" i="1"/>
  <c r="F41" i="1"/>
  <c r="F44" i="1" s="1"/>
  <c r="I127" i="1" l="1"/>
  <c r="F165" i="1"/>
  <c r="H37" i="1"/>
  <c r="F128" i="1"/>
  <c r="G37" i="1"/>
  <c r="I125" i="1"/>
  <c r="I128" i="1" s="1"/>
  <c r="F37" i="1"/>
  <c r="G44" i="1"/>
</calcChain>
</file>

<file path=xl/sharedStrings.xml><?xml version="1.0" encoding="utf-8"?>
<sst xmlns="http://schemas.openxmlformats.org/spreadsheetml/2006/main" count="185" uniqueCount="89">
  <si>
    <t>Colour plc</t>
  </si>
  <si>
    <t xml:space="preserve">Blue plc </t>
  </si>
  <si>
    <t xml:space="preserve">White Ltd </t>
  </si>
  <si>
    <t>Green Ltd</t>
  </si>
  <si>
    <t>€'m</t>
  </si>
  <si>
    <t>Property, plant and equipment</t>
  </si>
  <si>
    <t>Investments at cost</t>
  </si>
  <si>
    <t>Inventory</t>
  </si>
  <si>
    <t>Trade receivables</t>
  </si>
  <si>
    <t>Bank</t>
  </si>
  <si>
    <t>Trade payables</t>
  </si>
  <si>
    <t>Tax payable</t>
  </si>
  <si>
    <t>Ordinary share capital</t>
  </si>
  <si>
    <t>Retained earnings</t>
  </si>
  <si>
    <t>Investments</t>
  </si>
  <si>
    <t>Workings &amp; Rationale</t>
  </si>
  <si>
    <t>Colour Plc</t>
  </si>
  <si>
    <t>Acquisition Colour Plc</t>
  </si>
  <si>
    <t>Retained Earnings</t>
  </si>
  <si>
    <t>%</t>
  </si>
  <si>
    <t>a.</t>
  </si>
  <si>
    <t>b.</t>
  </si>
  <si>
    <t>Retained Earnings at Acquisition</t>
  </si>
  <si>
    <t>Cost at Acquisition</t>
  </si>
  <si>
    <t>d.</t>
  </si>
  <si>
    <t>Other Companies</t>
  </si>
  <si>
    <t>e.</t>
  </si>
  <si>
    <t>f.</t>
  </si>
  <si>
    <t>Total Cost</t>
  </si>
  <si>
    <t>k.</t>
  </si>
  <si>
    <t xml:space="preserve">Colour Plc has a controlling interest in all the subsidiaries </t>
  </si>
  <si>
    <t>Colour Plc has &gt;51% shareholding in 2 out of the three companies</t>
  </si>
  <si>
    <t>Colour Plc has a significant influence over Green Ltd despite &lt;51% shareholding</t>
  </si>
  <si>
    <t>Colour Plc does not have signficant influence in the other companies</t>
  </si>
  <si>
    <t>Value the investments except in the 'other companies' using the equity method</t>
  </si>
  <si>
    <t>Value 'other companies' using cost method</t>
  </si>
  <si>
    <t>Considerations made;</t>
  </si>
  <si>
    <t>g.</t>
  </si>
  <si>
    <t>h.</t>
  </si>
  <si>
    <t>Goodwill</t>
  </si>
  <si>
    <t>i.</t>
  </si>
  <si>
    <t>Goodwill for Blue Plc</t>
  </si>
  <si>
    <t>Fair Value of Non-Controlling Interest at 1st Jan 2014 (20%)</t>
  </si>
  <si>
    <t>Identifiable Assets of Blue Plc</t>
  </si>
  <si>
    <t>Fair Value of Company becomes (235*(100/20)) i.e 100%</t>
  </si>
  <si>
    <t>Goodwill for White Ltd</t>
  </si>
  <si>
    <t>Negative Goodwill</t>
  </si>
  <si>
    <t>Ownership Stake at 75%</t>
  </si>
  <si>
    <t>% of Goodwill as a % of Net Identifiable Assets of White Ltd at 75%</t>
  </si>
  <si>
    <t>Extraordinary Gain for Colour Plc</t>
  </si>
  <si>
    <t>Negative Goodwill for Blue Plc</t>
  </si>
  <si>
    <t>Goodwill for White Ltd (i.e 100%) ((100/75)*106.75)</t>
  </si>
  <si>
    <t>Negative goodwill for White Ltd</t>
  </si>
  <si>
    <t>31 Dec 2018</t>
  </si>
  <si>
    <t>At Acquisition</t>
  </si>
  <si>
    <t>Accumulated</t>
  </si>
  <si>
    <t>Total</t>
  </si>
  <si>
    <t>Cr. Inventory</t>
  </si>
  <si>
    <t>Dr. Cost of Goods Sold</t>
  </si>
  <si>
    <t>Less Inventory Adjustment</t>
  </si>
  <si>
    <t>Goodwill for White Ltd on Land (Carrying amount + 24M)</t>
  </si>
  <si>
    <t>Effect rolls over to Retained Earnings</t>
  </si>
  <si>
    <t>Effect rolls over to Retained Earnings (see. g)</t>
  </si>
  <si>
    <t>Less Extra-ordinary Loss</t>
  </si>
  <si>
    <t>Land</t>
  </si>
  <si>
    <t>White Ltd</t>
  </si>
  <si>
    <t>Cr. Land</t>
  </si>
  <si>
    <t>Dr. Loss on Revaluation</t>
  </si>
  <si>
    <t>j.</t>
  </si>
  <si>
    <t>Intra-Company Accounts</t>
  </si>
  <si>
    <t>Profit to Colour Plc at 20% of Cost</t>
  </si>
  <si>
    <t>Profit to White Ltd at 20% on selling price</t>
  </si>
  <si>
    <t>1/4 of goods sold by White Ltd</t>
  </si>
  <si>
    <t>1/3 of goods sold by Colour Plc</t>
  </si>
  <si>
    <t>Gain on Disposal</t>
  </si>
  <si>
    <t>Disposal Ammount</t>
  </si>
  <si>
    <t>Carrying Amount</t>
  </si>
  <si>
    <t>Gain</t>
  </si>
  <si>
    <t>l.</t>
  </si>
  <si>
    <t>Depreciation at 20% yr 1</t>
  </si>
  <si>
    <t>Depreciation at 20% yr 2</t>
  </si>
  <si>
    <t>Depreciation</t>
  </si>
  <si>
    <t>Blue Ltd</t>
  </si>
  <si>
    <t>m.</t>
  </si>
  <si>
    <t xml:space="preserve">Accrue Management charge </t>
  </si>
  <si>
    <t>4m</t>
  </si>
  <si>
    <t xml:space="preserve">Impairment </t>
  </si>
  <si>
    <t>Impairment</t>
  </si>
  <si>
    <t>Consolidated Statement of Financial Position as at 31st Dec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</si>
</sst>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 applyFill="1" applyBorder="1"/>
    <xf numFmtId="0" fontId="0" fillId="0" borderId="0" xfId="1" applyNumberFormat="1" applyFont="1" applyFill="1" applyBorder="1"/>
    <xf numFmtId="9" fontId="0" fillId="0" borderId="0" xfId="1" applyNumberFormat="1" applyFont="1" applyFill="1" applyBorder="1"/>
    <xf numFmtId="43" fontId="0" fillId="0" borderId="0" xfId="1" applyFont="1" applyFill="1" applyBorder="1" applyAlignment="1">
      <alignment horizontal="center"/>
    </xf>
    <xf numFmtId="43" fontId="0" fillId="0" borderId="1" xfId="1" applyFont="1" applyFill="1" applyBorder="1"/>
    <xf numFmtId="43" fontId="0" fillId="0" borderId="2" xfId="1" applyFont="1" applyFill="1" applyBorder="1"/>
    <xf numFmtId="43" fontId="0" fillId="0" borderId="3" xfId="1" applyFont="1" applyFill="1" applyBorder="1"/>
    <xf numFmtId="15" fontId="0" fillId="0" borderId="0" xfId="1" quotePrefix="1" applyNumberFormat="1" applyFont="1" applyFill="1" applyBorder="1"/>
    <xf numFmtId="0" fontId="0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1"/>
  <sheetViews>
    <sheetView tabSelected="1" view="pageBreakPreview" zoomScale="87" zoomScaleNormal="100" zoomScaleSheetLayoutView="87" workbookViewId="0">
      <selection activeCell="H10" sqref="H10"/>
    </sheetView>
  </sheetViews>
  <sheetFormatPr defaultRowHeight="15.75" x14ac:dyDescent="0.25"/>
  <cols>
    <col min="1" max="1" width="9" style="1"/>
    <col min="2" max="2" width="1.875" style="2" bestFit="1" customWidth="1"/>
    <col min="3" max="3" width="1.875" style="2" customWidth="1"/>
    <col min="4" max="4" width="41.5" style="1" customWidth="1"/>
    <col min="5" max="5" width="3.5" style="1" bestFit="1" customWidth="1"/>
    <col min="6" max="6" width="11" style="1" bestFit="1" customWidth="1"/>
    <col min="7" max="8" width="10.25" style="1" bestFit="1" customWidth="1"/>
    <col min="9" max="9" width="15.625" style="1" bestFit="1" customWidth="1"/>
    <col min="10" max="10" width="10.125" style="1" bestFit="1" customWidth="1"/>
    <col min="11" max="16384" width="9" style="1"/>
  </cols>
  <sheetData>
    <row r="1" spans="2:10" x14ac:dyDescent="0.25">
      <c r="B1" s="10" t="s">
        <v>16</v>
      </c>
      <c r="C1" s="10"/>
      <c r="D1" s="10"/>
      <c r="E1" s="10"/>
      <c r="F1" s="10"/>
      <c r="G1" s="10"/>
      <c r="H1" s="10"/>
      <c r="I1" s="10"/>
      <c r="J1" s="10"/>
    </row>
    <row r="2" spans="2:10" x14ac:dyDescent="0.25">
      <c r="B2" s="10" t="s">
        <v>88</v>
      </c>
      <c r="C2" s="10"/>
      <c r="D2" s="10"/>
      <c r="E2" s="10"/>
      <c r="F2" s="10"/>
      <c r="G2" s="10"/>
      <c r="H2" s="10"/>
      <c r="I2" s="10"/>
      <c r="J2" s="10"/>
    </row>
    <row r="3" spans="2:10" x14ac:dyDescent="0.25">
      <c r="B3" s="9"/>
      <c r="C3" s="9"/>
      <c r="D3" s="9"/>
      <c r="E3" s="9"/>
      <c r="F3" s="9"/>
      <c r="G3" s="9"/>
      <c r="H3" s="9"/>
      <c r="I3" s="9"/>
    </row>
    <row r="5" spans="2:10" x14ac:dyDescent="0.25">
      <c r="F5" s="1" t="s">
        <v>0</v>
      </c>
      <c r="G5" s="4" t="s">
        <v>1</v>
      </c>
      <c r="H5" s="4" t="s">
        <v>2</v>
      </c>
      <c r="I5" s="4" t="s">
        <v>3</v>
      </c>
    </row>
    <row r="6" spans="2:10" x14ac:dyDescent="0.25">
      <c r="F6" s="4" t="s">
        <v>4</v>
      </c>
      <c r="G6" s="4" t="s">
        <v>4</v>
      </c>
      <c r="H6" s="4" t="s">
        <v>4</v>
      </c>
      <c r="I6" s="4" t="s">
        <v>4</v>
      </c>
    </row>
    <row r="7" spans="2:10" x14ac:dyDescent="0.25">
      <c r="D7" s="1" t="s">
        <v>5</v>
      </c>
      <c r="F7" s="1">
        <v>1796.8</v>
      </c>
      <c r="G7" s="1">
        <v>713</v>
      </c>
      <c r="H7" s="1">
        <v>496</v>
      </c>
      <c r="I7" s="1">
        <v>400</v>
      </c>
    </row>
    <row r="8" spans="2:10" x14ac:dyDescent="0.25">
      <c r="D8" s="1" t="s">
        <v>14</v>
      </c>
      <c r="E8" s="1" t="s">
        <v>26</v>
      </c>
      <c r="F8" s="1">
        <v>1543</v>
      </c>
    </row>
    <row r="9" spans="2:10" x14ac:dyDescent="0.25">
      <c r="D9" s="1" t="s">
        <v>7</v>
      </c>
      <c r="F9" s="1">
        <v>350</v>
      </c>
      <c r="G9" s="1">
        <v>100</v>
      </c>
      <c r="H9" s="1">
        <v>228</v>
      </c>
      <c r="I9" s="1">
        <v>120</v>
      </c>
    </row>
    <row r="10" spans="2:10" x14ac:dyDescent="0.25">
      <c r="D10" s="1" t="s">
        <v>8</v>
      </c>
      <c r="F10" s="1">
        <v>136</v>
      </c>
      <c r="G10" s="1">
        <v>197</v>
      </c>
      <c r="H10" s="1">
        <v>-138</v>
      </c>
      <c r="I10" s="1">
        <v>65</v>
      </c>
    </row>
    <row r="11" spans="2:10" x14ac:dyDescent="0.25">
      <c r="D11" s="1" t="s">
        <v>9</v>
      </c>
      <c r="F11" s="1">
        <v>371</v>
      </c>
      <c r="G11" s="1">
        <v>0</v>
      </c>
      <c r="H11" s="1">
        <v>167</v>
      </c>
      <c r="I11" s="1">
        <v>38</v>
      </c>
    </row>
    <row r="12" spans="2:10" x14ac:dyDescent="0.25">
      <c r="D12" s="1" t="s">
        <v>39</v>
      </c>
      <c r="F12" s="1">
        <v>216.33</v>
      </c>
    </row>
    <row r="13" spans="2:10" hidden="1" x14ac:dyDescent="0.25">
      <c r="D13" s="1" t="s">
        <v>46</v>
      </c>
      <c r="G13" s="1">
        <v>-66</v>
      </c>
      <c r="H13" s="1">
        <v>-150.33000000000001</v>
      </c>
    </row>
    <row r="15" spans="2:10" ht="16.5" thickBot="1" x14ac:dyDescent="0.3">
      <c r="F15" s="6">
        <v>4413.13</v>
      </c>
      <c r="G15" s="6">
        <v>944</v>
      </c>
      <c r="H15" s="6">
        <v>602.66999999999996</v>
      </c>
      <c r="I15" s="6">
        <v>623</v>
      </c>
    </row>
    <row r="17" spans="2:10" x14ac:dyDescent="0.25">
      <c r="D17" s="1" t="s">
        <v>10</v>
      </c>
      <c r="F17" s="1">
        <v>162</v>
      </c>
      <c r="G17" s="1">
        <v>0</v>
      </c>
      <c r="H17" s="1">
        <v>56</v>
      </c>
      <c r="I17" s="1">
        <v>32</v>
      </c>
    </row>
    <row r="18" spans="2:10" x14ac:dyDescent="0.25">
      <c r="D18" s="1" t="s">
        <v>11</v>
      </c>
      <c r="F18" s="1">
        <v>112</v>
      </c>
      <c r="G18" s="1">
        <v>47</v>
      </c>
      <c r="H18" s="1">
        <v>27</v>
      </c>
      <c r="I18" s="1">
        <v>14</v>
      </c>
    </row>
    <row r="19" spans="2:10" hidden="1" x14ac:dyDescent="0.25">
      <c r="F19" s="5">
        <v>274</v>
      </c>
      <c r="G19" s="5">
        <v>47</v>
      </c>
      <c r="H19" s="5">
        <v>83</v>
      </c>
      <c r="I19" s="5">
        <v>46</v>
      </c>
    </row>
    <row r="20" spans="2:10" x14ac:dyDescent="0.25">
      <c r="D20" s="1" t="s">
        <v>12</v>
      </c>
      <c r="F20" s="1">
        <v>600</v>
      </c>
      <c r="G20" s="1">
        <v>250</v>
      </c>
      <c r="H20" s="1">
        <v>140</v>
      </c>
      <c r="I20" s="1">
        <v>200</v>
      </c>
    </row>
    <row r="21" spans="2:10" x14ac:dyDescent="0.25">
      <c r="D21" s="1" t="s">
        <v>13</v>
      </c>
      <c r="F21" s="1">
        <v>3539.13</v>
      </c>
      <c r="G21" s="1">
        <v>647</v>
      </c>
      <c r="H21" s="1">
        <v>379.66999999999996</v>
      </c>
      <c r="I21" s="1">
        <v>377</v>
      </c>
    </row>
    <row r="22" spans="2:10" ht="16.5" thickBot="1" x14ac:dyDescent="0.3">
      <c r="F22" s="6">
        <v>4413.13</v>
      </c>
      <c r="G22" s="6">
        <v>944</v>
      </c>
      <c r="H22" s="6">
        <v>602.66999999999996</v>
      </c>
      <c r="I22" s="6">
        <v>623</v>
      </c>
    </row>
    <row r="23" spans="2:10" hidden="1" x14ac:dyDescent="0.25">
      <c r="B23" s="10" t="s">
        <v>16</v>
      </c>
      <c r="C23" s="10"/>
      <c r="D23" s="10"/>
      <c r="E23" s="10"/>
      <c r="F23" s="10"/>
      <c r="G23" s="10"/>
      <c r="H23" s="10"/>
      <c r="I23" s="10"/>
      <c r="J23" s="10"/>
    </row>
    <row r="24" spans="2:10" hidden="1" x14ac:dyDescent="0.25">
      <c r="B24" s="10" t="s">
        <v>88</v>
      </c>
      <c r="C24" s="10"/>
      <c r="D24" s="10"/>
      <c r="E24" s="10"/>
      <c r="F24" s="10"/>
      <c r="G24" s="10"/>
      <c r="H24" s="10"/>
      <c r="I24" s="10"/>
      <c r="J24" s="10"/>
    </row>
    <row r="25" spans="2:10" hidden="1" x14ac:dyDescent="0.25">
      <c r="B25" s="9"/>
      <c r="C25" s="9"/>
      <c r="D25" s="9"/>
      <c r="E25" s="9"/>
      <c r="F25" s="9"/>
      <c r="G25" s="9"/>
      <c r="H25" s="9"/>
      <c r="I25" s="9"/>
    </row>
    <row r="26" spans="2:10" hidden="1" x14ac:dyDescent="0.25"/>
    <row r="27" spans="2:10" hidden="1" x14ac:dyDescent="0.25">
      <c r="F27" s="1" t="s">
        <v>0</v>
      </c>
      <c r="G27" s="4" t="s">
        <v>1</v>
      </c>
      <c r="H27" s="4" t="s">
        <v>2</v>
      </c>
      <c r="I27" s="4" t="s">
        <v>3</v>
      </c>
    </row>
    <row r="28" spans="2:10" hidden="1" x14ac:dyDescent="0.25">
      <c r="F28" s="4" t="s">
        <v>4</v>
      </c>
      <c r="G28" s="4" t="s">
        <v>4</v>
      </c>
      <c r="H28" s="4" t="s">
        <v>4</v>
      </c>
      <c r="I28" s="4" t="s">
        <v>4</v>
      </c>
    </row>
    <row r="29" spans="2:10" hidden="1" x14ac:dyDescent="0.25">
      <c r="D29" s="1" t="s">
        <v>5</v>
      </c>
      <c r="F29" s="1">
        <f>1840-43.2</f>
        <v>1796.8</v>
      </c>
      <c r="G29" s="1">
        <f>863-120-30</f>
        <v>713</v>
      </c>
      <c r="H29" s="1">
        <f>520-24</f>
        <v>496</v>
      </c>
      <c r="I29" s="1">
        <v>400</v>
      </c>
    </row>
    <row r="30" spans="2:10" hidden="1" x14ac:dyDescent="0.25">
      <c r="D30" s="1" t="s">
        <v>14</v>
      </c>
      <c r="E30" s="1" t="s">
        <v>26</v>
      </c>
      <c r="F30" s="1">
        <f>1545-2</f>
        <v>1543</v>
      </c>
    </row>
    <row r="31" spans="2:10" hidden="1" x14ac:dyDescent="0.25">
      <c r="D31" s="1" t="s">
        <v>7</v>
      </c>
      <c r="F31" s="1">
        <f>350</f>
        <v>350</v>
      </c>
      <c r="G31" s="1">
        <f>212-5-207+100</f>
        <v>100</v>
      </c>
      <c r="H31" s="1">
        <f>108+120</f>
        <v>228</v>
      </c>
      <c r="I31" s="1">
        <v>120</v>
      </c>
    </row>
    <row r="32" spans="2:10" hidden="1" x14ac:dyDescent="0.25">
      <c r="D32" s="1" t="s">
        <v>8</v>
      </c>
      <c r="F32" s="1">
        <f>213-40-37</f>
        <v>136</v>
      </c>
      <c r="G32" s="1">
        <f>127+70</f>
        <v>197</v>
      </c>
      <c r="H32" s="1">
        <f>82-120-50-50</f>
        <v>-138</v>
      </c>
      <c r="I32" s="1">
        <v>65</v>
      </c>
    </row>
    <row r="33" spans="4:9" hidden="1" x14ac:dyDescent="0.25">
      <c r="D33" s="1" t="s">
        <v>9</v>
      </c>
      <c r="F33" s="1">
        <f>234+60+40+37</f>
        <v>371</v>
      </c>
      <c r="G33" s="1">
        <f>26-50-50-37-50+25+120+16</f>
        <v>0</v>
      </c>
      <c r="H33" s="1">
        <f>19+48+50+50</f>
        <v>167</v>
      </c>
      <c r="I33" s="1">
        <v>38</v>
      </c>
    </row>
    <row r="34" spans="4:9" hidden="1" x14ac:dyDescent="0.25">
      <c r="D34" s="1" t="s">
        <v>39</v>
      </c>
      <c r="F34" s="1">
        <f>-G35-H35</f>
        <v>216.33</v>
      </c>
    </row>
    <row r="35" spans="4:9" hidden="1" x14ac:dyDescent="0.25">
      <c r="D35" s="1" t="s">
        <v>46</v>
      </c>
      <c r="G35" s="1">
        <f>-53-13</f>
        <v>-66</v>
      </c>
      <c r="H35" s="1">
        <f>-142.33-8</f>
        <v>-150.33000000000001</v>
      </c>
    </row>
    <row r="36" spans="4:9" hidden="1" x14ac:dyDescent="0.25"/>
    <row r="37" spans="4:9" ht="16.5" hidden="1" thickBot="1" x14ac:dyDescent="0.3">
      <c r="F37" s="6">
        <f>SUM(F29:F36)</f>
        <v>4413.13</v>
      </c>
      <c r="G37" s="6">
        <f t="shared" ref="G37:I37" si="0">SUM(G29:G36)</f>
        <v>944</v>
      </c>
      <c r="H37" s="6">
        <f t="shared" si="0"/>
        <v>602.66999999999996</v>
      </c>
      <c r="I37" s="6">
        <f t="shared" si="0"/>
        <v>623</v>
      </c>
    </row>
    <row r="38" spans="4:9" hidden="1" x14ac:dyDescent="0.25"/>
    <row r="39" spans="4:9" hidden="1" x14ac:dyDescent="0.25">
      <c r="D39" s="1" t="s">
        <v>10</v>
      </c>
      <c r="F39" s="1">
        <v>162</v>
      </c>
      <c r="G39" s="1">
        <f>101-50-50-37-50+16+70</f>
        <v>0</v>
      </c>
      <c r="H39" s="1">
        <f>52+4</f>
        <v>56</v>
      </c>
      <c r="I39" s="1">
        <v>32</v>
      </c>
    </row>
    <row r="40" spans="4:9" hidden="1" x14ac:dyDescent="0.25">
      <c r="D40" s="1" t="s">
        <v>11</v>
      </c>
      <c r="F40" s="1">
        <v>112</v>
      </c>
      <c r="G40" s="1">
        <v>47</v>
      </c>
      <c r="H40" s="1">
        <v>27</v>
      </c>
      <c r="I40" s="1">
        <v>14</v>
      </c>
    </row>
    <row r="41" spans="4:9" hidden="1" x14ac:dyDescent="0.25">
      <c r="F41" s="5">
        <f>SUM(F39:F40)</f>
        <v>274</v>
      </c>
      <c r="G41" s="5">
        <f t="shared" ref="G41:I41" si="1">SUM(G39:G40)</f>
        <v>47</v>
      </c>
      <c r="H41" s="5">
        <f t="shared" si="1"/>
        <v>83</v>
      </c>
      <c r="I41" s="5">
        <f t="shared" si="1"/>
        <v>46</v>
      </c>
    </row>
    <row r="42" spans="4:9" hidden="1" x14ac:dyDescent="0.25">
      <c r="D42" s="1" t="s">
        <v>12</v>
      </c>
      <c r="F42" s="1">
        <v>600</v>
      </c>
      <c r="G42" s="1">
        <v>250</v>
      </c>
      <c r="H42" s="1">
        <v>140</v>
      </c>
      <c r="I42" s="1">
        <v>200</v>
      </c>
    </row>
    <row r="43" spans="4:9" hidden="1" x14ac:dyDescent="0.25">
      <c r="D43" s="1" t="s">
        <v>13</v>
      </c>
      <c r="F43" s="1">
        <f>3308-2+60-43.2+216.33</f>
        <v>3539.13</v>
      </c>
      <c r="G43" s="1">
        <f>830-5-53-207+100+25-30-13</f>
        <v>647</v>
      </c>
      <c r="H43" s="1">
        <f>510-142.33-24+48-4-8</f>
        <v>379.66999999999996</v>
      </c>
      <c r="I43" s="1">
        <v>377</v>
      </c>
    </row>
    <row r="44" spans="4:9" ht="16.5" hidden="1" thickBot="1" x14ac:dyDescent="0.3">
      <c r="F44" s="6">
        <f>SUM(F41:F43)</f>
        <v>4413.13</v>
      </c>
      <c r="G44" s="6">
        <f t="shared" ref="G44:I44" si="2">SUM(G41:G43)</f>
        <v>944</v>
      </c>
      <c r="H44" s="6">
        <f>SUM(H41:H43)</f>
        <v>602.66999999999996</v>
      </c>
      <c r="I44" s="6">
        <f t="shared" si="2"/>
        <v>623</v>
      </c>
    </row>
    <row r="45" spans="4:9" hidden="1" x14ac:dyDescent="0.25"/>
    <row r="47" spans="4:9" x14ac:dyDescent="0.25">
      <c r="D47" s="1" t="s">
        <v>15</v>
      </c>
    </row>
    <row r="49" spans="4:9" x14ac:dyDescent="0.25">
      <c r="F49" s="4" t="s">
        <v>0</v>
      </c>
      <c r="G49" s="4" t="s">
        <v>1</v>
      </c>
      <c r="H49" s="4" t="s">
        <v>2</v>
      </c>
      <c r="I49" s="4" t="s">
        <v>3</v>
      </c>
    </row>
    <row r="50" spans="4:9" x14ac:dyDescent="0.25">
      <c r="F50" s="4" t="s">
        <v>4</v>
      </c>
      <c r="G50" s="4" t="s">
        <v>4</v>
      </c>
      <c r="H50" s="4" t="s">
        <v>4</v>
      </c>
      <c r="I50" s="4" t="s">
        <v>4</v>
      </c>
    </row>
    <row r="51" spans="4:9" x14ac:dyDescent="0.25">
      <c r="D51" s="1" t="s">
        <v>5</v>
      </c>
      <c r="F51" s="1">
        <v>1840</v>
      </c>
      <c r="G51" s="1">
        <v>863</v>
      </c>
      <c r="H51" s="1">
        <v>520</v>
      </c>
      <c r="I51" s="1">
        <v>400</v>
      </c>
    </row>
    <row r="52" spans="4:9" x14ac:dyDescent="0.25">
      <c r="D52" s="1" t="s">
        <v>6</v>
      </c>
      <c r="F52" s="1">
        <v>1545</v>
      </c>
    </row>
    <row r="53" spans="4:9" x14ac:dyDescent="0.25">
      <c r="D53" s="1" t="s">
        <v>7</v>
      </c>
      <c r="F53" s="1">
        <v>350</v>
      </c>
      <c r="G53" s="1">
        <v>212</v>
      </c>
      <c r="H53" s="1">
        <v>108</v>
      </c>
      <c r="I53" s="1">
        <v>120</v>
      </c>
    </row>
    <row r="54" spans="4:9" x14ac:dyDescent="0.25">
      <c r="D54" s="1" t="s">
        <v>8</v>
      </c>
      <c r="F54" s="1">
        <v>213</v>
      </c>
      <c r="G54" s="1">
        <v>127</v>
      </c>
      <c r="H54" s="1">
        <v>82</v>
      </c>
      <c r="I54" s="1">
        <v>65</v>
      </c>
    </row>
    <row r="55" spans="4:9" x14ac:dyDescent="0.25">
      <c r="D55" s="1" t="s">
        <v>9</v>
      </c>
      <c r="F55" s="1">
        <v>234</v>
      </c>
      <c r="G55" s="1">
        <v>26</v>
      </c>
      <c r="H55" s="1">
        <v>19</v>
      </c>
      <c r="I55" s="1">
        <v>38</v>
      </c>
    </row>
    <row r="56" spans="4:9" x14ac:dyDescent="0.25">
      <c r="F56" s="1">
        <v>4182</v>
      </c>
      <c r="G56" s="1">
        <v>1228</v>
      </c>
      <c r="H56" s="1">
        <v>729</v>
      </c>
      <c r="I56" s="1">
        <v>623</v>
      </c>
    </row>
    <row r="58" spans="4:9" x14ac:dyDescent="0.25">
      <c r="D58" s="1" t="s">
        <v>10</v>
      </c>
      <c r="F58" s="1">
        <v>162</v>
      </c>
      <c r="G58" s="1">
        <v>101</v>
      </c>
      <c r="H58" s="1">
        <v>52</v>
      </c>
      <c r="I58" s="1">
        <v>32</v>
      </c>
    </row>
    <row r="59" spans="4:9" x14ac:dyDescent="0.25">
      <c r="D59" s="1" t="s">
        <v>11</v>
      </c>
      <c r="F59" s="1">
        <v>112</v>
      </c>
      <c r="G59" s="1">
        <v>47</v>
      </c>
      <c r="H59" s="1">
        <v>27</v>
      </c>
      <c r="I59" s="1">
        <v>14</v>
      </c>
    </row>
    <row r="60" spans="4:9" x14ac:dyDescent="0.25">
      <c r="D60" s="1" t="s">
        <v>12</v>
      </c>
      <c r="F60" s="1">
        <v>600</v>
      </c>
      <c r="G60" s="1">
        <v>250</v>
      </c>
      <c r="H60" s="1">
        <v>140</v>
      </c>
      <c r="I60" s="1">
        <v>200</v>
      </c>
    </row>
    <row r="61" spans="4:9" x14ac:dyDescent="0.25">
      <c r="D61" s="1" t="s">
        <v>13</v>
      </c>
      <c r="F61" s="1">
        <v>3308</v>
      </c>
      <c r="G61" s="1">
        <v>830</v>
      </c>
      <c r="H61" s="1">
        <v>510</v>
      </c>
      <c r="I61" s="1">
        <v>377</v>
      </c>
    </row>
    <row r="62" spans="4:9" x14ac:dyDescent="0.25">
      <c r="F62" s="1">
        <v>4182</v>
      </c>
      <c r="G62" s="1">
        <v>1228</v>
      </c>
      <c r="H62" s="1">
        <v>729</v>
      </c>
      <c r="I62" s="1">
        <v>623</v>
      </c>
    </row>
    <row r="65" spans="3:10" x14ac:dyDescent="0.25">
      <c r="C65" s="2" t="s">
        <v>20</v>
      </c>
      <c r="D65" s="1" t="s">
        <v>17</v>
      </c>
      <c r="F65" s="4" t="s">
        <v>1</v>
      </c>
      <c r="G65" s="4" t="s">
        <v>2</v>
      </c>
      <c r="H65" s="4" t="s">
        <v>3</v>
      </c>
    </row>
    <row r="66" spans="3:10" x14ac:dyDescent="0.25">
      <c r="F66" s="4" t="s">
        <v>19</v>
      </c>
      <c r="G66" s="4" t="s">
        <v>19</v>
      </c>
      <c r="H66" s="4" t="s">
        <v>19</v>
      </c>
    </row>
    <row r="67" spans="3:10" x14ac:dyDescent="0.25">
      <c r="F67" s="3">
        <v>0.8</v>
      </c>
      <c r="G67" s="3">
        <v>0.75</v>
      </c>
      <c r="H67" s="3">
        <v>0.25</v>
      </c>
    </row>
    <row r="68" spans="3:10" x14ac:dyDescent="0.25">
      <c r="F68" s="3"/>
      <c r="G68" s="3"/>
      <c r="H68" s="3"/>
    </row>
    <row r="69" spans="3:10" x14ac:dyDescent="0.25">
      <c r="C69" s="2" t="s">
        <v>21</v>
      </c>
      <c r="D69" s="1" t="s">
        <v>22</v>
      </c>
      <c r="F69" s="4" t="s">
        <v>1</v>
      </c>
      <c r="G69" s="4" t="s">
        <v>2</v>
      </c>
      <c r="H69" s="4" t="s">
        <v>3</v>
      </c>
      <c r="J69" s="1" t="s">
        <v>28</v>
      </c>
    </row>
    <row r="70" spans="3:10" x14ac:dyDescent="0.25">
      <c r="F70" s="4" t="s">
        <v>4</v>
      </c>
      <c r="G70" s="4" t="s">
        <v>4</v>
      </c>
      <c r="H70" s="4" t="s">
        <v>4</v>
      </c>
      <c r="J70" s="4" t="s">
        <v>4</v>
      </c>
    </row>
    <row r="71" spans="3:10" x14ac:dyDescent="0.25">
      <c r="F71" s="1">
        <v>700</v>
      </c>
      <c r="G71" s="1">
        <v>260</v>
      </c>
      <c r="H71" s="1">
        <v>300</v>
      </c>
      <c r="J71" s="1">
        <f>SUM(F75:I75)</f>
        <v>1545</v>
      </c>
    </row>
    <row r="73" spans="3:10" x14ac:dyDescent="0.25">
      <c r="C73" s="2" t="s">
        <v>24</v>
      </c>
      <c r="D73" s="1" t="s">
        <v>23</v>
      </c>
      <c r="F73" s="4" t="s">
        <v>1</v>
      </c>
      <c r="G73" s="4" t="s">
        <v>2</v>
      </c>
      <c r="H73" s="4" t="s">
        <v>3</v>
      </c>
      <c r="I73" s="1" t="s">
        <v>25</v>
      </c>
    </row>
    <row r="74" spans="3:10" x14ac:dyDescent="0.25">
      <c r="F74" s="4" t="s">
        <v>4</v>
      </c>
      <c r="G74" s="4" t="s">
        <v>4</v>
      </c>
      <c r="H74" s="4" t="s">
        <v>4</v>
      </c>
      <c r="I74" s="4" t="s">
        <v>4</v>
      </c>
    </row>
    <row r="75" spans="3:10" x14ac:dyDescent="0.25">
      <c r="F75" s="1">
        <v>952</v>
      </c>
      <c r="G75" s="1">
        <v>440</v>
      </c>
      <c r="H75" s="1">
        <v>131</v>
      </c>
      <c r="I75" s="1">
        <v>22</v>
      </c>
    </row>
    <row r="77" spans="3:10" x14ac:dyDescent="0.25">
      <c r="D77" s="1" t="s">
        <v>36</v>
      </c>
    </row>
    <row r="79" spans="3:10" x14ac:dyDescent="0.25">
      <c r="D79" s="1" t="s">
        <v>31</v>
      </c>
    </row>
    <row r="80" spans="3:10" x14ac:dyDescent="0.25">
      <c r="D80" s="1" t="s">
        <v>32</v>
      </c>
    </row>
    <row r="81" spans="3:8" x14ac:dyDescent="0.25">
      <c r="D81" s="1" t="s">
        <v>30</v>
      </c>
    </row>
    <row r="82" spans="3:8" x14ac:dyDescent="0.25">
      <c r="D82" s="1" t="s">
        <v>33</v>
      </c>
    </row>
    <row r="83" spans="3:8" x14ac:dyDescent="0.25">
      <c r="D83" s="1" t="s">
        <v>34</v>
      </c>
    </row>
    <row r="84" spans="3:8" x14ac:dyDescent="0.25">
      <c r="D84" s="1" t="s">
        <v>35</v>
      </c>
    </row>
    <row r="86" spans="3:8" x14ac:dyDescent="0.25">
      <c r="C86" s="2" t="s">
        <v>26</v>
      </c>
      <c r="D86" s="1" t="s">
        <v>41</v>
      </c>
      <c r="H86" s="4" t="s">
        <v>1</v>
      </c>
    </row>
    <row r="87" spans="3:8" x14ac:dyDescent="0.25">
      <c r="H87" s="4" t="s">
        <v>4</v>
      </c>
    </row>
    <row r="88" spans="3:8" x14ac:dyDescent="0.25">
      <c r="H88" s="4"/>
    </row>
    <row r="89" spans="3:8" ht="16.5" thickBot="1" x14ac:dyDescent="0.3">
      <c r="D89" s="1" t="s">
        <v>42</v>
      </c>
      <c r="H89" s="7">
        <v>235</v>
      </c>
    </row>
    <row r="91" spans="3:8" x14ac:dyDescent="0.25">
      <c r="D91" s="1" t="s">
        <v>44</v>
      </c>
      <c r="H91" s="1">
        <f>H89*(100/20)</f>
        <v>1175</v>
      </c>
    </row>
    <row r="92" spans="3:8" x14ac:dyDescent="0.25">
      <c r="D92" s="1" t="s">
        <v>43</v>
      </c>
      <c r="H92" s="1">
        <f>-G56</f>
        <v>-1228</v>
      </c>
    </row>
    <row r="94" spans="3:8" ht="16.5" thickBot="1" x14ac:dyDescent="0.3">
      <c r="D94" s="1" t="s">
        <v>50</v>
      </c>
      <c r="H94" s="6">
        <f>H91+H92</f>
        <v>-53</v>
      </c>
    </row>
    <row r="96" spans="3:8" x14ac:dyDescent="0.25">
      <c r="D96" s="1" t="s">
        <v>86</v>
      </c>
      <c r="H96" s="1">
        <v>13</v>
      </c>
    </row>
    <row r="98" spans="3:8" x14ac:dyDescent="0.25">
      <c r="C98" s="2" t="s">
        <v>27</v>
      </c>
      <c r="D98" s="1" t="s">
        <v>45</v>
      </c>
      <c r="H98" s="4" t="s">
        <v>2</v>
      </c>
    </row>
    <row r="99" spans="3:8" x14ac:dyDescent="0.25">
      <c r="H99" s="4" t="s">
        <v>4</v>
      </c>
    </row>
    <row r="100" spans="3:8" x14ac:dyDescent="0.25">
      <c r="H100" s="4"/>
    </row>
    <row r="101" spans="3:8" x14ac:dyDescent="0.25">
      <c r="D101" s="1" t="s">
        <v>47</v>
      </c>
      <c r="H101" s="1">
        <v>440</v>
      </c>
    </row>
    <row r="102" spans="3:8" x14ac:dyDescent="0.25">
      <c r="D102" s="1" t="s">
        <v>48</v>
      </c>
      <c r="H102" s="1">
        <f>-0.75*H56</f>
        <v>-546.75</v>
      </c>
    </row>
    <row r="104" spans="3:8" ht="16.5" thickBot="1" x14ac:dyDescent="0.3">
      <c r="D104" s="1" t="s">
        <v>49</v>
      </c>
      <c r="H104" s="6">
        <f>SUM(H101:H103)</f>
        <v>-106.75</v>
      </c>
    </row>
    <row r="106" spans="3:8" x14ac:dyDescent="0.25">
      <c r="D106" s="1" t="s">
        <v>51</v>
      </c>
    </row>
    <row r="107" spans="3:8" x14ac:dyDescent="0.25">
      <c r="D107" s="1" t="s">
        <v>52</v>
      </c>
      <c r="H107" s="1">
        <f>((100/75)*H104)</f>
        <v>-142.33333333333331</v>
      </c>
    </row>
    <row r="109" spans="3:8" x14ac:dyDescent="0.25">
      <c r="D109" s="1" t="s">
        <v>60</v>
      </c>
      <c r="H109" s="1">
        <f>H51+24</f>
        <v>544</v>
      </c>
    </row>
    <row r="111" spans="3:8" x14ac:dyDescent="0.25">
      <c r="D111" s="1" t="s">
        <v>87</v>
      </c>
      <c r="H111" s="1">
        <v>8</v>
      </c>
    </row>
    <row r="113" spans="3:9" x14ac:dyDescent="0.25">
      <c r="C113" s="2" t="s">
        <v>37</v>
      </c>
      <c r="D113" s="1" t="s">
        <v>18</v>
      </c>
    </row>
    <row r="115" spans="3:9" x14ac:dyDescent="0.25">
      <c r="D115" s="8" t="s">
        <v>53</v>
      </c>
      <c r="F115" s="4" t="s">
        <v>1</v>
      </c>
      <c r="G115" s="4" t="s">
        <v>2</v>
      </c>
      <c r="H115" s="4" t="s">
        <v>3</v>
      </c>
    </row>
    <row r="116" spans="3:9" x14ac:dyDescent="0.25">
      <c r="F116" s="4" t="s">
        <v>4</v>
      </c>
      <c r="G116" s="4" t="s">
        <v>4</v>
      </c>
      <c r="H116" s="4" t="s">
        <v>4</v>
      </c>
    </row>
    <row r="117" spans="3:9" x14ac:dyDescent="0.25">
      <c r="F117" s="1">
        <v>830</v>
      </c>
      <c r="G117" s="1">
        <v>510</v>
      </c>
      <c r="H117" s="1">
        <v>377</v>
      </c>
    </row>
    <row r="119" spans="3:9" x14ac:dyDescent="0.25">
      <c r="D119" s="1" t="s">
        <v>54</v>
      </c>
      <c r="F119" s="4" t="s">
        <v>1</v>
      </c>
      <c r="G119" s="4" t="s">
        <v>2</v>
      </c>
      <c r="H119" s="4" t="s">
        <v>3</v>
      </c>
    </row>
    <row r="120" spans="3:9" x14ac:dyDescent="0.25">
      <c r="F120" s="4" t="s">
        <v>4</v>
      </c>
      <c r="G120" s="4" t="s">
        <v>4</v>
      </c>
      <c r="H120" s="4" t="s">
        <v>4</v>
      </c>
    </row>
    <row r="121" spans="3:9" x14ac:dyDescent="0.25">
      <c r="F121" s="1">
        <v>700</v>
      </c>
      <c r="G121" s="1">
        <v>260</v>
      </c>
      <c r="H121" s="1">
        <v>300</v>
      </c>
    </row>
    <row r="123" spans="3:9" x14ac:dyDescent="0.25">
      <c r="D123" s="1" t="s">
        <v>55</v>
      </c>
      <c r="F123" s="4" t="s">
        <v>1</v>
      </c>
      <c r="G123" s="4" t="s">
        <v>2</v>
      </c>
      <c r="H123" s="4" t="s">
        <v>3</v>
      </c>
      <c r="I123" s="1" t="s">
        <v>56</v>
      </c>
    </row>
    <row r="124" spans="3:9" x14ac:dyDescent="0.25">
      <c r="F124" s="4" t="s">
        <v>4</v>
      </c>
      <c r="G124" s="4" t="s">
        <v>4</v>
      </c>
      <c r="H124" s="4" t="s">
        <v>4</v>
      </c>
      <c r="I124" s="4" t="s">
        <v>4</v>
      </c>
    </row>
    <row r="125" spans="3:9" x14ac:dyDescent="0.25">
      <c r="F125" s="1">
        <f>F117-F121</f>
        <v>130</v>
      </c>
      <c r="G125" s="1">
        <f t="shared" ref="G125" si="3">G117-G121</f>
        <v>250</v>
      </c>
      <c r="H125" s="1">
        <f>H117-H121</f>
        <v>77</v>
      </c>
      <c r="I125" s="1">
        <f>SUM(F125:H125)</f>
        <v>457</v>
      </c>
    </row>
    <row r="126" spans="3:9" x14ac:dyDescent="0.25">
      <c r="D126" s="1" t="s">
        <v>59</v>
      </c>
      <c r="F126" s="1">
        <f>-5</f>
        <v>-5</v>
      </c>
      <c r="I126" s="1">
        <f>SUM(F126:H126)</f>
        <v>-5</v>
      </c>
    </row>
    <row r="127" spans="3:9" x14ac:dyDescent="0.25">
      <c r="D127" s="1" t="s">
        <v>63</v>
      </c>
      <c r="F127" s="1">
        <f>-53</f>
        <v>-53</v>
      </c>
      <c r="G127" s="1">
        <f>-142.33</f>
        <v>-142.33000000000001</v>
      </c>
      <c r="I127" s="1">
        <f>SUM(F127:H127)</f>
        <v>-195.33</v>
      </c>
    </row>
    <row r="128" spans="3:9" ht="16.5" thickBot="1" x14ac:dyDescent="0.3">
      <c r="F128" s="6">
        <f>SUM(F125:F127)</f>
        <v>72</v>
      </c>
      <c r="G128" s="6">
        <f t="shared" ref="G128:I128" si="4">SUM(G125:G127)</f>
        <v>107.66999999999999</v>
      </c>
      <c r="H128" s="6">
        <f t="shared" si="4"/>
        <v>77</v>
      </c>
      <c r="I128" s="6">
        <f>SUM(I125:I127)</f>
        <v>256.66999999999996</v>
      </c>
    </row>
    <row r="131" spans="3:7" x14ac:dyDescent="0.25">
      <c r="C131" s="2" t="s">
        <v>38</v>
      </c>
      <c r="D131" s="1" t="s">
        <v>7</v>
      </c>
      <c r="F131" s="4" t="s">
        <v>1</v>
      </c>
      <c r="G131" s="4" t="s">
        <v>1</v>
      </c>
    </row>
    <row r="132" spans="3:7" x14ac:dyDescent="0.25">
      <c r="F132" s="4" t="s">
        <v>4</v>
      </c>
      <c r="G132" s="4" t="s">
        <v>4</v>
      </c>
    </row>
    <row r="133" spans="3:7" x14ac:dyDescent="0.25">
      <c r="D133" s="1" t="s">
        <v>58</v>
      </c>
      <c r="F133" s="1">
        <v>5</v>
      </c>
    </row>
    <row r="134" spans="3:7" x14ac:dyDescent="0.25">
      <c r="D134" s="1" t="s">
        <v>57</v>
      </c>
      <c r="G134" s="1">
        <v>5</v>
      </c>
    </row>
    <row r="136" spans="3:7" x14ac:dyDescent="0.25">
      <c r="D136" s="1" t="s">
        <v>62</v>
      </c>
    </row>
    <row r="138" spans="3:7" x14ac:dyDescent="0.25">
      <c r="C138" s="2" t="s">
        <v>40</v>
      </c>
      <c r="D138" s="1" t="s">
        <v>64</v>
      </c>
      <c r="F138" s="4" t="s">
        <v>65</v>
      </c>
      <c r="G138" s="4" t="s">
        <v>65</v>
      </c>
    </row>
    <row r="139" spans="3:7" x14ac:dyDescent="0.25">
      <c r="F139" s="4" t="s">
        <v>4</v>
      </c>
      <c r="G139" s="4" t="s">
        <v>4</v>
      </c>
    </row>
    <row r="140" spans="3:7" x14ac:dyDescent="0.25">
      <c r="D140" s="1" t="s">
        <v>67</v>
      </c>
      <c r="F140" s="1">
        <v>24</v>
      </c>
    </row>
    <row r="141" spans="3:7" x14ac:dyDescent="0.25">
      <c r="D141" s="1" t="s">
        <v>66</v>
      </c>
      <c r="G141" s="1">
        <v>24</v>
      </c>
    </row>
    <row r="143" spans="3:7" x14ac:dyDescent="0.25">
      <c r="D143" s="1" t="s">
        <v>61</v>
      </c>
    </row>
    <row r="145" spans="3:6" x14ac:dyDescent="0.25">
      <c r="C145" s="2" t="s">
        <v>68</v>
      </c>
      <c r="D145" s="1" t="s">
        <v>69</v>
      </c>
      <c r="F145" s="4" t="s">
        <v>4</v>
      </c>
    </row>
    <row r="147" spans="3:6" x14ac:dyDescent="0.25">
      <c r="D147" s="1" t="s">
        <v>70</v>
      </c>
      <c r="F147" s="1">
        <f>20/120*360</f>
        <v>60</v>
      </c>
    </row>
    <row r="148" spans="3:6" x14ac:dyDescent="0.25">
      <c r="D148" s="1" t="s">
        <v>71</v>
      </c>
      <c r="F148" s="1">
        <f>0.2*240</f>
        <v>48</v>
      </c>
    </row>
    <row r="150" spans="3:6" x14ac:dyDescent="0.25">
      <c r="D150" s="1" t="s">
        <v>73</v>
      </c>
      <c r="F150" s="1">
        <f>100/120*360*(1/3)</f>
        <v>100</v>
      </c>
    </row>
    <row r="151" spans="3:6" x14ac:dyDescent="0.25">
      <c r="D151" s="1" t="s">
        <v>72</v>
      </c>
      <c r="F151" s="1">
        <v>120</v>
      </c>
    </row>
    <row r="153" spans="3:6" x14ac:dyDescent="0.25">
      <c r="C153" s="2" t="s">
        <v>29</v>
      </c>
      <c r="D153" s="1" t="s">
        <v>74</v>
      </c>
    </row>
    <row r="154" spans="3:6" x14ac:dyDescent="0.25">
      <c r="D154" s="1" t="s">
        <v>75</v>
      </c>
      <c r="F154" s="1">
        <v>120</v>
      </c>
    </row>
    <row r="155" spans="3:6" x14ac:dyDescent="0.25">
      <c r="D155" s="1" t="s">
        <v>76</v>
      </c>
      <c r="F155" s="1">
        <v>95</v>
      </c>
    </row>
    <row r="157" spans="3:6" x14ac:dyDescent="0.25">
      <c r="D157" s="1" t="s">
        <v>77</v>
      </c>
      <c r="F157" s="1">
        <f>F154-F155</f>
        <v>25</v>
      </c>
    </row>
    <row r="159" spans="3:6" x14ac:dyDescent="0.25">
      <c r="C159" s="2" t="s">
        <v>78</v>
      </c>
      <c r="D159" s="1" t="s">
        <v>81</v>
      </c>
    </row>
    <row r="160" spans="3:6" x14ac:dyDescent="0.25">
      <c r="D160" s="1" t="s">
        <v>16</v>
      </c>
    </row>
    <row r="162" spans="3:6" x14ac:dyDescent="0.25">
      <c r="D162" s="1" t="s">
        <v>79</v>
      </c>
      <c r="F162" s="1">
        <f>0.2*120</f>
        <v>24</v>
      </c>
    </row>
    <row r="163" spans="3:6" x14ac:dyDescent="0.25">
      <c r="D163" s="1" t="s">
        <v>80</v>
      </c>
      <c r="F163" s="1">
        <f>0.2*96</f>
        <v>19.200000000000003</v>
      </c>
    </row>
    <row r="165" spans="3:6" x14ac:dyDescent="0.25">
      <c r="D165" s="1" t="s">
        <v>56</v>
      </c>
      <c r="F165" s="1">
        <f>F162+F163</f>
        <v>43.2</v>
      </c>
    </row>
    <row r="167" spans="3:6" x14ac:dyDescent="0.25">
      <c r="D167" s="1" t="s">
        <v>82</v>
      </c>
    </row>
    <row r="169" spans="3:6" x14ac:dyDescent="0.25">
      <c r="D169" s="1" t="s">
        <v>79</v>
      </c>
      <c r="F169" s="1">
        <f>20/80*120</f>
        <v>30</v>
      </c>
    </row>
    <row r="171" spans="3:6" x14ac:dyDescent="0.25">
      <c r="C171" s="2" t="s">
        <v>83</v>
      </c>
      <c r="D171" s="1" t="s">
        <v>84</v>
      </c>
      <c r="F171" s="1" t="s">
        <v>85</v>
      </c>
    </row>
  </sheetData>
  <mergeCells count="4">
    <mergeCell ref="B23:J23"/>
    <mergeCell ref="B24:J24"/>
    <mergeCell ref="B1:J1"/>
    <mergeCell ref="B2:J2"/>
  </mergeCells>
  <pageMargins left="0.7" right="0.7" top="0.75" bottom="0.75" header="0.3" footer="0.3"/>
  <pageSetup scale="80" orientation="portrait" verticalDpi="0" r:id="rId1"/>
  <rowBreaks count="3" manualBreakCount="3">
    <brk id="46" min="1" max="9" man="1"/>
    <brk id="85" min="1" max="9" man="1"/>
    <brk id="13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2020-03-30T01:08:43Z</dcterms:created>
  <dcterms:modified xsi:type="dcterms:W3CDTF">2020-03-30T06:12:01Z</dcterms:modified>
</cp:coreProperties>
</file>